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" yWindow="0" windowWidth="9312" windowHeight="3060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D13" i="1" l="1"/>
  <c r="H15" i="1"/>
  <c r="E16" i="1"/>
  <c r="F16" i="1"/>
  <c r="G16" i="1"/>
  <c r="I16" i="1"/>
  <c r="I31" i="1" s="1"/>
  <c r="E17" i="1"/>
  <c r="F17" i="1"/>
  <c r="G17" i="1"/>
  <c r="I17" i="1"/>
  <c r="E18" i="1"/>
  <c r="F18" i="1"/>
  <c r="G18" i="1"/>
  <c r="I18" i="1"/>
  <c r="E19" i="1"/>
  <c r="F19" i="1"/>
  <c r="G19" i="1"/>
  <c r="I19" i="1"/>
  <c r="E20" i="1"/>
  <c r="F20" i="1"/>
  <c r="G20" i="1"/>
  <c r="I20" i="1"/>
  <c r="E21" i="1"/>
  <c r="F21" i="1"/>
  <c r="G21" i="1"/>
  <c r="I21" i="1"/>
  <c r="E22" i="1"/>
  <c r="F22" i="1"/>
  <c r="G22" i="1"/>
  <c r="I22" i="1"/>
  <c r="E23" i="1"/>
  <c r="F23" i="1"/>
  <c r="G23" i="1"/>
  <c r="I23" i="1"/>
  <c r="E24" i="1"/>
  <c r="F24" i="1"/>
  <c r="G24" i="1"/>
  <c r="I24" i="1"/>
  <c r="E25" i="1"/>
  <c r="F25" i="1"/>
  <c r="G25" i="1"/>
  <c r="I25" i="1"/>
  <c r="I29" i="1" s="1"/>
  <c r="E26" i="1"/>
  <c r="F26" i="1"/>
  <c r="G26" i="1"/>
  <c r="I26" i="1"/>
  <c r="I28" i="1"/>
  <c r="C30" i="1"/>
  <c r="I30" i="1"/>
  <c r="C29" i="1" s="1"/>
  <c r="B35" i="1" l="1"/>
  <c r="B43" i="1"/>
  <c r="B40" i="1"/>
  <c r="B38" i="1"/>
  <c r="B33" i="1"/>
  <c r="B41" i="1"/>
  <c r="B36" i="1"/>
  <c r="B39" i="1"/>
  <c r="B44" i="1"/>
  <c r="B34" i="1"/>
  <c r="B42" i="1"/>
  <c r="B37" i="1"/>
  <c r="C36" i="1" l="1"/>
  <c r="D36" i="1"/>
  <c r="D33" i="1"/>
  <c r="C33" i="1"/>
  <c r="D41" i="1"/>
  <c r="C41" i="1"/>
  <c r="D37" i="1"/>
  <c r="C37" i="1"/>
  <c r="C38" i="1"/>
  <c r="D38" i="1"/>
  <c r="C44" i="1"/>
  <c r="D44" i="1"/>
  <c r="C39" i="1"/>
  <c r="D39" i="1"/>
  <c r="C42" i="1"/>
  <c r="D42" i="1"/>
  <c r="C40" i="1"/>
  <c r="D40" i="1"/>
  <c r="C34" i="1"/>
  <c r="D34" i="1"/>
  <c r="C43" i="1"/>
  <c r="D43" i="1"/>
  <c r="C35" i="1"/>
  <c r="D35" i="1"/>
</calcChain>
</file>

<file path=xl/sharedStrings.xml><?xml version="1.0" encoding="utf-8"?>
<sst xmlns="http://schemas.openxmlformats.org/spreadsheetml/2006/main" count="40" uniqueCount="39">
  <si>
    <t>General Formula:</t>
  </si>
  <si>
    <t>Q = Cd x (8/15) x (2 x g)^(1/2) x Tan (a/2) x h^(5/2)</t>
  </si>
  <si>
    <t>where :</t>
  </si>
  <si>
    <t>Q = Flow (cfs)</t>
  </si>
  <si>
    <t>Cd = discharge coefficient</t>
  </si>
  <si>
    <t>g = gravity acceleration (32.174 f/(s^2))</t>
  </si>
  <si>
    <t>a = notch angle</t>
  </si>
  <si>
    <t>h = head on weir</t>
  </si>
  <si>
    <t>Input angle of weir</t>
  </si>
  <si>
    <t xml:space="preserve">a = </t>
  </si>
  <si>
    <t>degrees</t>
  </si>
  <si>
    <t>Form of Equation</t>
  </si>
  <si>
    <t xml:space="preserve">Q = </t>
  </si>
  <si>
    <t>Cd x h^(5/2)</t>
  </si>
  <si>
    <t>Raw Data from Weir Design Data Graphs</t>
  </si>
  <si>
    <t>Interpolation for a</t>
  </si>
  <si>
    <t>h</t>
  </si>
  <si>
    <t>Ce for 90</t>
  </si>
  <si>
    <t>Ce for 45</t>
  </si>
  <si>
    <t>Ce for 22.5</t>
  </si>
  <si>
    <t>Ratio 90:45</t>
  </si>
  <si>
    <t>Ratio 90: 22.5</t>
  </si>
  <si>
    <t>Ratio 45:22.5</t>
  </si>
  <si>
    <t>degree v-notch weir</t>
  </si>
  <si>
    <t>FLOW TABLE FOR V-NOTCH WEIRS</t>
  </si>
  <si>
    <t xml:space="preserve">New Modified Equation for </t>
  </si>
  <si>
    <t>Max</t>
  </si>
  <si>
    <t>Q=</t>
  </si>
  <si>
    <t>h^(2.5)</t>
  </si>
  <si>
    <t>Min</t>
  </si>
  <si>
    <t>where a=</t>
  </si>
  <si>
    <t>Avg</t>
  </si>
  <si>
    <t>Std</t>
  </si>
  <si>
    <t>h (ft)</t>
  </si>
  <si>
    <t>Q (cfs)</t>
  </si>
  <si>
    <t>Q (usgpm)</t>
  </si>
  <si>
    <t>Q (cu. m/hr)</t>
  </si>
  <si>
    <t>V-Notch Flow Calculation Sheet - Version 1.1</t>
  </si>
  <si>
    <t>© 1998 - 2017, John Hibberd &amp; HEI Group.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</si>
</sst>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\(&quot;$&quot;#,##0\)"/>
    <numFmt numFmtId="165" formatCode="0.0000"/>
    <numFmt numFmtId="166" formatCode="0.000"/>
  </numFmts>
  <fonts count="8" x14ac:knownFonts="1">
    <font>
      <sz val="10"/>
      <name val="Arial"/>
    </font>
    <font>
      <b/>
      <sz val="18"/>
      <name val="Arial"/>
    </font>
    <font>
      <b/>
      <sz val="12"/>
      <name val="Arial"/>
    </font>
    <font>
      <b/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</borders>
  <cellStyleXfs count="8">
    <xf numFmtId="0" fontId="0" fillId="0" borderId="0">
      <alignment vertical="top"/>
    </xf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6" fillId="0" borderId="1" applyNumberFormat="0" applyFont="0" applyBorder="0" applyAlignment="0" applyProtection="0"/>
  </cellStyleXfs>
  <cellXfs count="21">
    <xf numFmtId="0" fontId="0" fillId="0" borderId="0" xfId="0" applyAlignment="1"/>
    <xf numFmtId="2" fontId="0" fillId="2" borderId="0" xfId="0" applyNumberFormat="1" applyFill="1" applyAlignment="1" applyProtection="1">
      <protection locked="0"/>
    </xf>
    <xf numFmtId="0" fontId="3" fillId="0" borderId="0" xfId="0" applyFont="1" applyBorder="1" applyAlignment="1"/>
    <xf numFmtId="165" fontId="3" fillId="0" borderId="0" xfId="0" applyNumberFormat="1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165" fontId="0" fillId="0" borderId="0" xfId="0" applyNumberFormat="1" applyAlignment="1"/>
    <xf numFmtId="2" fontId="0" fillId="0" borderId="2" xfId="0" applyNumberFormat="1" applyFill="1" applyBorder="1" applyAlignment="1">
      <alignment vertical="center"/>
    </xf>
    <xf numFmtId="2" fontId="0" fillId="0" borderId="2" xfId="0" applyNumberFormat="1" applyFill="1" applyBorder="1" applyAlignment="1"/>
    <xf numFmtId="166" fontId="0" fillId="0" borderId="2" xfId="0" applyNumberFormat="1" applyFill="1" applyBorder="1" applyAlignment="1"/>
    <xf numFmtId="165" fontId="0" fillId="0" borderId="2" xfId="0" applyNumberFormat="1" applyFill="1" applyBorder="1" applyAlignment="1"/>
    <xf numFmtId="165" fontId="3" fillId="0" borderId="2" xfId="0" applyNumberFormat="1" applyFont="1" applyFill="1" applyBorder="1" applyAlignment="1"/>
    <xf numFmtId="0" fontId="7" fillId="0" borderId="0" xfId="0" applyFont="1" applyBorder="1" applyAlignment="1"/>
    <xf numFmtId="0" fontId="3" fillId="3" borderId="2" xfId="0" applyFont="1" applyFill="1" applyBorder="1" applyAlignment="1"/>
    <xf numFmtId="0" fontId="3" fillId="3" borderId="2" xfId="0" applyFont="1" applyFill="1" applyBorder="1" applyAlignment="1">
      <alignment vertical="center"/>
    </xf>
    <xf numFmtId="0" fontId="3" fillId="4" borderId="3" xfId="0" applyFont="1" applyFill="1" applyBorder="1" applyAlignment="1"/>
    <xf numFmtId="0" fontId="0" fillId="4" borderId="4" xfId="0" applyFill="1" applyBorder="1" applyAlignment="1"/>
    <xf numFmtId="0" fontId="3" fillId="4" borderId="6" xfId="0" applyFont="1" applyFill="1" applyBorder="1" applyAlignment="1">
      <alignment vertical="center"/>
    </xf>
    <xf numFmtId="0" fontId="0" fillId="4" borderId="5" xfId="0" applyFill="1" applyBorder="1" applyAlignment="1">
      <alignment wrapText="1"/>
    </xf>
    <xf numFmtId="0" fontId="0" fillId="4" borderId="2" xfId="0" applyFill="1" applyBorder="1" applyAlignment="1"/>
    <xf numFmtId="0" fontId="3" fillId="4" borderId="2" xfId="0" applyFont="1" applyFill="1" applyBorder="1" applyAlignment="1"/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Cd vs h</a:t>
            </a:r>
          </a:p>
        </c:rich>
      </c:tx>
      <c:layout>
        <c:manualLayout>
          <c:xMode val="edge"/>
          <c:yMode val="edge"/>
          <c:x val="0.44227048131581892"/>
          <c:y val="4.37958155536091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5325271111018"/>
          <c:y val="0.29197210369072768"/>
          <c:w val="0.47553861486612381"/>
          <c:h val="0.32846861665206867"/>
        </c:manualLayout>
      </c:layout>
      <c:lineChart>
        <c:grouping val="standard"/>
        <c:varyColors val="0"/>
        <c:ser>
          <c:idx val="0"/>
          <c:order val="0"/>
          <c:tx>
            <c:v>90 deg.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A!$A$16:$A$26</c:f>
              <c:numCache>
                <c:formatCode>0.00</c:formatCode>
                <c:ptCount val="11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  <c:pt idx="10">
                  <c:v>1.2</c:v>
                </c:pt>
              </c:numCache>
            </c:numRef>
          </c:cat>
          <c:val>
            <c:numRef>
              <c:f>A!$B$16:$B$26</c:f>
              <c:numCache>
                <c:formatCode>0.000</c:formatCode>
                <c:ptCount val="11"/>
                <c:pt idx="0">
                  <c:v>0.6028</c:v>
                </c:pt>
                <c:pt idx="1">
                  <c:v>0.59340000000000004</c:v>
                </c:pt>
                <c:pt idx="2">
                  <c:v>0.58820000000000006</c:v>
                </c:pt>
                <c:pt idx="3">
                  <c:v>0.58599999999999997</c:v>
                </c:pt>
                <c:pt idx="4">
                  <c:v>0.58499999999999996</c:v>
                </c:pt>
                <c:pt idx="5">
                  <c:v>0.5847</c:v>
                </c:pt>
                <c:pt idx="6">
                  <c:v>0.58460000000000001</c:v>
                </c:pt>
                <c:pt idx="7">
                  <c:v>0.58460000000000001</c:v>
                </c:pt>
                <c:pt idx="8">
                  <c:v>0.58479999999999999</c:v>
                </c:pt>
                <c:pt idx="9">
                  <c:v>0.58499999999999996</c:v>
                </c:pt>
                <c:pt idx="10">
                  <c:v>0.58530000000000004</c:v>
                </c:pt>
              </c:numCache>
            </c:numRef>
          </c:val>
          <c:smooth val="0"/>
        </c:ser>
        <c:ser>
          <c:idx val="1"/>
          <c:order val="1"/>
          <c:tx>
            <c:v>45 deg.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A!$A$16:$A$26</c:f>
              <c:numCache>
                <c:formatCode>0.00</c:formatCode>
                <c:ptCount val="11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  <c:pt idx="10">
                  <c:v>1.2</c:v>
                </c:pt>
              </c:numCache>
            </c:numRef>
          </c:cat>
          <c:val>
            <c:numRef>
              <c:f>A!$C$16:$C$26</c:f>
              <c:numCache>
                <c:formatCode>0.000</c:formatCode>
                <c:ptCount val="11"/>
                <c:pt idx="0">
                  <c:v>0.61109999999999998</c:v>
                </c:pt>
                <c:pt idx="1">
                  <c:v>0.60370000000000001</c:v>
                </c:pt>
                <c:pt idx="2">
                  <c:v>0.59870000000000001</c:v>
                </c:pt>
                <c:pt idx="3">
                  <c:v>0.59520000000000006</c:v>
                </c:pt>
                <c:pt idx="4">
                  <c:v>0.59279999999999999</c:v>
                </c:pt>
                <c:pt idx="5">
                  <c:v>0.59110000000000007</c:v>
                </c:pt>
                <c:pt idx="6">
                  <c:v>0.59</c:v>
                </c:pt>
                <c:pt idx="7">
                  <c:v>0.58910000000000007</c:v>
                </c:pt>
                <c:pt idx="8">
                  <c:v>0.58830000000000005</c:v>
                </c:pt>
                <c:pt idx="9">
                  <c:v>0.58789999999999998</c:v>
                </c:pt>
                <c:pt idx="10">
                  <c:v>0.58740000000000003</c:v>
                </c:pt>
              </c:numCache>
            </c:numRef>
          </c:val>
          <c:smooth val="0"/>
        </c:ser>
        <c:ser>
          <c:idx val="2"/>
          <c:order val="2"/>
          <c:tx>
            <c:v>22.5 deg.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A!$A$16:$A$26</c:f>
              <c:numCache>
                <c:formatCode>0.00</c:formatCode>
                <c:ptCount val="11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  <c:pt idx="10">
                  <c:v>1.2</c:v>
                </c:pt>
              </c:numCache>
            </c:numRef>
          </c:cat>
          <c:val>
            <c:numRef>
              <c:f>A!$D$16:$D$26</c:f>
              <c:numCache>
                <c:formatCode>0.000</c:formatCode>
                <c:ptCount val="11"/>
                <c:pt idx="0">
                  <c:v>0.64100000000000001</c:v>
                </c:pt>
                <c:pt idx="1">
                  <c:v>0.625</c:v>
                </c:pt>
                <c:pt idx="2">
                  <c:v>0.61580000000000001</c:v>
                </c:pt>
                <c:pt idx="3">
                  <c:v>0.60980000000000001</c:v>
                </c:pt>
                <c:pt idx="4">
                  <c:v>0.60540000000000005</c:v>
                </c:pt>
                <c:pt idx="5">
                  <c:v>0.6028</c:v>
                </c:pt>
                <c:pt idx="6">
                  <c:v>0.60050000000000003</c:v>
                </c:pt>
                <c:pt idx="7">
                  <c:v>0.59899999999999998</c:v>
                </c:pt>
                <c:pt idx="8">
                  <c:v>0.5978</c:v>
                </c:pt>
                <c:pt idx="9">
                  <c:v>0.59660000000000002</c:v>
                </c:pt>
                <c:pt idx="10">
                  <c:v>0.59540000000000004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43520"/>
        <c:axId val="110045824"/>
      </c:lineChart>
      <c:catAx>
        <c:axId val="110043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 on V-notch, h (ft)</a:t>
                </a:r>
              </a:p>
            </c:rich>
          </c:tx>
          <c:layout>
            <c:manualLayout>
              <c:xMode val="edge"/>
              <c:yMode val="edge"/>
              <c:x val="0.31506879421171174"/>
              <c:y val="0.8248211929263056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04582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10045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Discharge Coefficient, Cd</a:t>
                </a:r>
              </a:p>
            </c:rich>
          </c:tx>
          <c:layout>
            <c:manualLayout>
              <c:xMode val="edge"/>
              <c:yMode val="edge"/>
              <c:x val="3.5225082582675843E-2"/>
              <c:y val="0.248176288137118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043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755453036567621"/>
          <c:y val="0.31751966276366639"/>
          <c:w val="0.23091998581976386"/>
          <c:h val="0.2773734985061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Weir Flow Trends
Q vs h</a:t>
            </a:r>
          </a:p>
        </c:rich>
      </c:tx>
      <c:layout>
        <c:manualLayout>
          <c:xMode val="edge"/>
          <c:yMode val="edge"/>
          <c:x val="0.31161505415535729"/>
          <c:y val="4.33213187301332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61192769971917"/>
          <c:y val="0.38628175867702164"/>
          <c:w val="0.60623292353860414"/>
          <c:h val="0.2960290113225773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A!$A$33:$A$44</c:f>
              <c:numCache>
                <c:formatCode>0.00</c:formatCode>
                <c:ptCount val="12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</c:numCache>
            </c:numRef>
          </c:xVal>
          <c:yVal>
            <c:numRef>
              <c:f>A!$C$33:$C$44</c:f>
              <c:numCache>
                <c:formatCode>0.00</c:formatCode>
                <c:ptCount val="12"/>
                <c:pt idx="0">
                  <c:v>0</c:v>
                </c:pt>
                <c:pt idx="1">
                  <c:v>10.366018010002602</c:v>
                </c:pt>
                <c:pt idx="2">
                  <c:v>28.56538663763294</c:v>
                </c:pt>
                <c:pt idx="3">
                  <c:v>58.639053030197779</c:v>
                </c:pt>
                <c:pt idx="4">
                  <c:v>102.43820993104471</c:v>
                </c:pt>
                <c:pt idx="5">
                  <c:v>161.59022878948682</c:v>
                </c:pt>
                <c:pt idx="6">
                  <c:v>237.56478813366738</c:v>
                </c:pt>
                <c:pt idx="7">
                  <c:v>331.71257632008326</c:v>
                </c:pt>
                <c:pt idx="8">
                  <c:v>445.29030894806425</c:v>
                </c:pt>
                <c:pt idx="9">
                  <c:v>579.47802315882279</c:v>
                </c:pt>
                <c:pt idx="10">
                  <c:v>735.39163039103687</c:v>
                </c:pt>
                <c:pt idx="11">
                  <c:v>914.09237240425409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078976"/>
        <c:axId val="110097536"/>
      </c:scatterChart>
      <c:valAx>
        <c:axId val="110078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 on Weir h (ft)</a:t>
                </a:r>
              </a:p>
            </c:rich>
          </c:tx>
          <c:layout>
            <c:manualLayout>
              <c:xMode val="edge"/>
              <c:yMode val="edge"/>
              <c:x val="0.37960379324379889"/>
              <c:y val="0.8267151657667098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097536"/>
        <c:crosses val="autoZero"/>
        <c:crossBetween val="midCat"/>
      </c:valAx>
      <c:valAx>
        <c:axId val="110097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Flow Q (usgpm)</a:t>
                </a:r>
              </a:p>
            </c:rich>
          </c:tx>
          <c:layout>
            <c:manualLayout>
              <c:xMode val="edge"/>
              <c:yMode val="edge"/>
              <c:x val="5.3824418445016259E-2"/>
              <c:y val="0.317689670687643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078976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31</xdr:row>
      <xdr:rowOff>68580</xdr:rowOff>
    </xdr:from>
    <xdr:to>
      <xdr:col>8</xdr:col>
      <xdr:colOff>792480</xdr:colOff>
      <xdr:row>43</xdr:row>
      <xdr:rowOff>144780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670560</xdr:colOff>
      <xdr:row>0</xdr:row>
      <xdr:rowOff>53340</xdr:rowOff>
    </xdr:from>
    <xdr:to>
      <xdr:col>9</xdr:col>
      <xdr:colOff>182880</xdr:colOff>
      <xdr:row>12</xdr:row>
      <xdr:rowOff>99060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workbookViewId="0"/>
  </sheetViews>
  <sheetFormatPr defaultRowHeight="13.2" x14ac:dyDescent="0.25"/>
  <cols>
    <col min="1" max="1" width="7" customWidth="1"/>
    <col min="2" max="7" width="12.6640625" customWidth="1"/>
    <col min="8" max="8" width="10.109375" customWidth="1"/>
    <col min="9" max="9" width="10.88671875" customWidth="1"/>
  </cols>
  <sheetData>
    <row r="1" spans="1:9" ht="17.399999999999999" x14ac:dyDescent="0.3">
      <c r="A1" s="5" t="s">
        <v>37</v>
      </c>
    </row>
    <row r="3" spans="1:9" x14ac:dyDescent="0.25">
      <c r="A3" t="s">
        <v>0</v>
      </c>
      <c r="C3" t="s">
        <v>1</v>
      </c>
    </row>
    <row r="5" spans="1:9" x14ac:dyDescent="0.25">
      <c r="C5" t="s">
        <v>2</v>
      </c>
      <c r="D5" t="s">
        <v>3</v>
      </c>
    </row>
    <row r="6" spans="1:9" x14ac:dyDescent="0.25">
      <c r="D6" t="s">
        <v>4</v>
      </c>
    </row>
    <row r="7" spans="1:9" x14ac:dyDescent="0.25">
      <c r="D7" t="s">
        <v>5</v>
      </c>
    </row>
    <row r="8" spans="1:9" x14ac:dyDescent="0.25">
      <c r="D8" t="s">
        <v>6</v>
      </c>
    </row>
    <row r="9" spans="1:9" x14ac:dyDescent="0.25">
      <c r="D9" t="s">
        <v>7</v>
      </c>
    </row>
    <row r="11" spans="1:9" x14ac:dyDescent="0.25">
      <c r="A11" t="s">
        <v>8</v>
      </c>
      <c r="C11" t="s">
        <v>9</v>
      </c>
      <c r="D11" s="1">
        <v>53.5</v>
      </c>
      <c r="E11" t="s">
        <v>10</v>
      </c>
    </row>
    <row r="13" spans="1:9" x14ac:dyDescent="0.25">
      <c r="A13" t="s">
        <v>11</v>
      </c>
      <c r="C13" t="s">
        <v>12</v>
      </c>
      <c r="D13" s="6">
        <f>(8/15)*(2*32.174)^(1/2)*TAN(RADIANS(D11/2))</f>
        <v>2.1564159972176267</v>
      </c>
      <c r="E13" t="s">
        <v>13</v>
      </c>
    </row>
    <row r="14" spans="1:9" x14ac:dyDescent="0.25">
      <c r="A14" s="2" t="s">
        <v>14</v>
      </c>
      <c r="H14" s="15" t="s">
        <v>15</v>
      </c>
      <c r="I14" s="16"/>
    </row>
    <row r="15" spans="1:9" ht="26.4" x14ac:dyDescent="0.25">
      <c r="A15" s="13" t="s">
        <v>16</v>
      </c>
      <c r="B15" s="13" t="s">
        <v>17</v>
      </c>
      <c r="C15" s="13" t="s">
        <v>18</v>
      </c>
      <c r="D15" s="13" t="s">
        <v>19</v>
      </c>
      <c r="E15" s="13" t="s">
        <v>20</v>
      </c>
      <c r="F15" s="13" t="s">
        <v>21</v>
      </c>
      <c r="G15" s="13" t="s">
        <v>22</v>
      </c>
      <c r="H15" s="17">
        <f>D11</f>
        <v>53.5</v>
      </c>
      <c r="I15" s="18" t="s">
        <v>23</v>
      </c>
    </row>
    <row r="16" spans="1:9" x14ac:dyDescent="0.25">
      <c r="A16" s="8">
        <v>0.2</v>
      </c>
      <c r="B16" s="9">
        <v>0.6028</v>
      </c>
      <c r="C16" s="9">
        <v>0.61109999999999998</v>
      </c>
      <c r="D16" s="9">
        <v>0.64100000000000001</v>
      </c>
      <c r="E16" s="9">
        <f t="shared" ref="E16:E26" si="0">B16/C16</f>
        <v>0.98641793487154317</v>
      </c>
      <c r="F16" s="9">
        <f t="shared" ref="F16:F26" si="1">B16/D16</f>
        <v>0.94040561622464902</v>
      </c>
      <c r="G16" s="9">
        <f t="shared" ref="G16:G26" si="2">C16/D16</f>
        <v>0.95335413416536652</v>
      </c>
      <c r="I16" s="10">
        <f t="shared" ref="I16:I26" si="3">B16+(((90-$D$11)/67.5)*(D16-B16))</f>
        <v>0.62345629629629629</v>
      </c>
    </row>
    <row r="17" spans="1:9" x14ac:dyDescent="0.25">
      <c r="A17" s="8">
        <v>0.3</v>
      </c>
      <c r="B17" s="9">
        <v>0.59340000000000004</v>
      </c>
      <c r="C17" s="9">
        <v>0.60370000000000001</v>
      </c>
      <c r="D17" s="9">
        <v>0.625</v>
      </c>
      <c r="E17" s="9">
        <f t="shared" si="0"/>
        <v>0.98293854563524929</v>
      </c>
      <c r="F17" s="9">
        <f t="shared" si="1"/>
        <v>0.94944000000000006</v>
      </c>
      <c r="G17" s="9">
        <f t="shared" si="2"/>
        <v>0.96592</v>
      </c>
      <c r="I17" s="10">
        <f t="shared" si="3"/>
        <v>0.61048740740740748</v>
      </c>
    </row>
    <row r="18" spans="1:9" x14ac:dyDescent="0.25">
      <c r="A18" s="8">
        <v>0.4</v>
      </c>
      <c r="B18" s="9">
        <v>0.58820000000000006</v>
      </c>
      <c r="C18" s="9">
        <v>0.59870000000000001</v>
      </c>
      <c r="D18" s="9">
        <v>0.61580000000000001</v>
      </c>
      <c r="E18" s="9">
        <f t="shared" si="0"/>
        <v>0.9824620010021714</v>
      </c>
      <c r="F18" s="9">
        <f t="shared" si="1"/>
        <v>0.95518025332900303</v>
      </c>
      <c r="G18" s="9">
        <f t="shared" si="2"/>
        <v>0.97223124391036053</v>
      </c>
      <c r="I18" s="10">
        <f t="shared" si="3"/>
        <v>0.60312444444444446</v>
      </c>
    </row>
    <row r="19" spans="1:9" x14ac:dyDescent="0.25">
      <c r="A19" s="8">
        <v>0.5</v>
      </c>
      <c r="B19" s="9">
        <v>0.58599999999999997</v>
      </c>
      <c r="C19" s="9">
        <v>0.59520000000000006</v>
      </c>
      <c r="D19" s="9">
        <v>0.60980000000000001</v>
      </c>
      <c r="E19" s="9">
        <f t="shared" si="0"/>
        <v>0.98454301075268802</v>
      </c>
      <c r="F19" s="9">
        <f t="shared" si="1"/>
        <v>0.96097081010167262</v>
      </c>
      <c r="G19" s="9">
        <f t="shared" si="2"/>
        <v>0.97605772384388334</v>
      </c>
      <c r="I19" s="10">
        <f t="shared" si="3"/>
        <v>0.59886962962962964</v>
      </c>
    </row>
    <row r="20" spans="1:9" x14ac:dyDescent="0.25">
      <c r="A20" s="8">
        <v>0.6</v>
      </c>
      <c r="B20" s="9">
        <v>0.58499999999999996</v>
      </c>
      <c r="C20" s="9">
        <v>0.59279999999999999</v>
      </c>
      <c r="D20" s="9">
        <v>0.60540000000000005</v>
      </c>
      <c r="E20" s="9">
        <f t="shared" si="0"/>
        <v>0.98684210526315785</v>
      </c>
      <c r="F20" s="9">
        <f t="shared" si="1"/>
        <v>0.96630327056491561</v>
      </c>
      <c r="G20" s="9">
        <f t="shared" si="2"/>
        <v>0.97918731417244786</v>
      </c>
      <c r="I20" s="10">
        <f t="shared" si="3"/>
        <v>0.59603111111111107</v>
      </c>
    </row>
    <row r="21" spans="1:9" x14ac:dyDescent="0.25">
      <c r="A21" s="8">
        <v>0.7</v>
      </c>
      <c r="B21" s="9">
        <v>0.5847</v>
      </c>
      <c r="C21" s="9">
        <v>0.59110000000000007</v>
      </c>
      <c r="D21" s="9">
        <v>0.6028</v>
      </c>
      <c r="E21" s="9">
        <f t="shared" si="0"/>
        <v>0.98917272881069185</v>
      </c>
      <c r="F21" s="9">
        <f t="shared" si="1"/>
        <v>0.9699734571997346</v>
      </c>
      <c r="G21" s="9">
        <f t="shared" si="2"/>
        <v>0.98059057730590593</v>
      </c>
      <c r="I21" s="10">
        <f t="shared" si="3"/>
        <v>0.59448740740740735</v>
      </c>
    </row>
    <row r="22" spans="1:9" x14ac:dyDescent="0.25">
      <c r="A22" s="8">
        <v>0.8</v>
      </c>
      <c r="B22" s="9">
        <v>0.58460000000000001</v>
      </c>
      <c r="C22" s="9">
        <v>0.59</v>
      </c>
      <c r="D22" s="9">
        <v>0.60050000000000003</v>
      </c>
      <c r="E22" s="9">
        <f t="shared" si="0"/>
        <v>0.99084745762711868</v>
      </c>
      <c r="F22" s="9">
        <f t="shared" si="1"/>
        <v>0.97352206494587834</v>
      </c>
      <c r="G22" s="9">
        <f t="shared" si="2"/>
        <v>0.98251457119067431</v>
      </c>
      <c r="I22" s="10">
        <f t="shared" si="3"/>
        <v>0.59319777777777782</v>
      </c>
    </row>
    <row r="23" spans="1:9" x14ac:dyDescent="0.25">
      <c r="A23" s="8">
        <v>0.9</v>
      </c>
      <c r="B23" s="9">
        <v>0.58460000000000001</v>
      </c>
      <c r="C23" s="9">
        <v>0.58910000000000007</v>
      </c>
      <c r="D23" s="9">
        <v>0.59899999999999998</v>
      </c>
      <c r="E23" s="9">
        <f t="shared" si="0"/>
        <v>0.99236122899337964</v>
      </c>
      <c r="F23" s="9">
        <f t="shared" si="1"/>
        <v>0.97595993322203678</v>
      </c>
      <c r="G23" s="9">
        <f t="shared" si="2"/>
        <v>0.98347245409015038</v>
      </c>
      <c r="I23" s="10">
        <f t="shared" si="3"/>
        <v>0.59238666666666662</v>
      </c>
    </row>
    <row r="24" spans="1:9" x14ac:dyDescent="0.25">
      <c r="A24" s="8">
        <v>1</v>
      </c>
      <c r="B24" s="9">
        <v>0.58479999999999999</v>
      </c>
      <c r="C24" s="9">
        <v>0.58830000000000005</v>
      </c>
      <c r="D24" s="9">
        <v>0.5978</v>
      </c>
      <c r="E24" s="9">
        <f t="shared" si="0"/>
        <v>0.99405065442801277</v>
      </c>
      <c r="F24" s="9">
        <f t="shared" si="1"/>
        <v>0.97825359652057542</v>
      </c>
      <c r="G24" s="9">
        <f t="shared" si="2"/>
        <v>0.98410839745734369</v>
      </c>
      <c r="I24" s="10">
        <f t="shared" si="3"/>
        <v>0.59182962962962959</v>
      </c>
    </row>
    <row r="25" spans="1:9" x14ac:dyDescent="0.25">
      <c r="A25" s="8">
        <v>1.1000000000000001</v>
      </c>
      <c r="B25" s="9">
        <v>0.58499999999999996</v>
      </c>
      <c r="C25" s="9">
        <v>0.58789999999999998</v>
      </c>
      <c r="D25" s="9">
        <v>0.59660000000000002</v>
      </c>
      <c r="E25" s="9">
        <f t="shared" si="0"/>
        <v>0.99506718829732943</v>
      </c>
      <c r="F25" s="9">
        <f t="shared" si="1"/>
        <v>0.98055648675829687</v>
      </c>
      <c r="G25" s="9">
        <f t="shared" si="2"/>
        <v>0.98541736506872268</v>
      </c>
      <c r="I25" s="10">
        <f t="shared" si="3"/>
        <v>0.59127259259259257</v>
      </c>
    </row>
    <row r="26" spans="1:9" x14ac:dyDescent="0.25">
      <c r="A26" s="8">
        <v>1.2</v>
      </c>
      <c r="B26" s="9">
        <v>0.58530000000000004</v>
      </c>
      <c r="C26" s="9">
        <v>0.58740000000000003</v>
      </c>
      <c r="D26" s="9">
        <v>0.59540000000000004</v>
      </c>
      <c r="E26" s="9">
        <f t="shared" si="0"/>
        <v>0.99642492339121558</v>
      </c>
      <c r="F26" s="9">
        <f t="shared" si="1"/>
        <v>0.98303661404098086</v>
      </c>
      <c r="G26" s="9">
        <f t="shared" si="2"/>
        <v>0.98656365468592544</v>
      </c>
      <c r="I26" s="10">
        <f t="shared" si="3"/>
        <v>0.59076148148148155</v>
      </c>
    </row>
    <row r="27" spans="1:9" ht="21" x14ac:dyDescent="0.4">
      <c r="A27" s="4" t="s">
        <v>24</v>
      </c>
    </row>
    <row r="28" spans="1:9" x14ac:dyDescent="0.25">
      <c r="A28" s="2" t="s">
        <v>25</v>
      </c>
      <c r="H28" s="19" t="s">
        <v>26</v>
      </c>
      <c r="I28" s="10">
        <f>MAX(I16:I26)</f>
        <v>0.62345629629629629</v>
      </c>
    </row>
    <row r="29" spans="1:9" x14ac:dyDescent="0.25">
      <c r="B29" t="s">
        <v>27</v>
      </c>
      <c r="C29" s="3">
        <f>D13*I30</f>
        <v>1.2910863363769698</v>
      </c>
      <c r="D29" s="2" t="s">
        <v>28</v>
      </c>
      <c r="H29" s="19" t="s">
        <v>29</v>
      </c>
      <c r="I29" s="10">
        <f>MIN(I16:I26)</f>
        <v>0.59076148148148155</v>
      </c>
    </row>
    <row r="30" spans="1:9" x14ac:dyDescent="0.25">
      <c r="B30" t="s">
        <v>30</v>
      </c>
      <c r="C30">
        <f>D11</f>
        <v>53.5</v>
      </c>
      <c r="D30" t="s">
        <v>10</v>
      </c>
      <c r="H30" s="20" t="s">
        <v>31</v>
      </c>
      <c r="I30" s="11">
        <f>AVERAGE(I16:I26)</f>
        <v>0.59871858585858595</v>
      </c>
    </row>
    <row r="31" spans="1:9" x14ac:dyDescent="0.25">
      <c r="H31" s="19" t="s">
        <v>32</v>
      </c>
      <c r="I31" s="10">
        <f>STDEVP(I16:I26)</f>
        <v>9.6850768067510504E-3</v>
      </c>
    </row>
    <row r="32" spans="1:9" x14ac:dyDescent="0.25">
      <c r="A32" s="14" t="s">
        <v>33</v>
      </c>
      <c r="B32" s="14" t="s">
        <v>34</v>
      </c>
      <c r="C32" s="14" t="s">
        <v>35</v>
      </c>
      <c r="D32" s="14" t="s">
        <v>36</v>
      </c>
    </row>
    <row r="33" spans="1:4" x14ac:dyDescent="0.25">
      <c r="A33" s="7">
        <v>0</v>
      </c>
      <c r="B33" s="7">
        <f t="shared" ref="B33:B44" si="4">$C$29*(A33^(2.5))</f>
        <v>0</v>
      </c>
      <c r="C33" s="7">
        <f t="shared" ref="C33:C44" si="5">B33*(264.17*60/35.3145)</f>
        <v>0</v>
      </c>
      <c r="D33" s="7">
        <f t="shared" ref="D33:D44" si="6">B33*(1*60*60/35.3145)</f>
        <v>0</v>
      </c>
    </row>
    <row r="34" spans="1:4" x14ac:dyDescent="0.25">
      <c r="A34" s="7">
        <v>0.2</v>
      </c>
      <c r="B34" s="7">
        <f t="shared" si="4"/>
        <v>2.3095654503680514E-2</v>
      </c>
      <c r="C34" s="7">
        <f t="shared" si="5"/>
        <v>10.366018010002602</v>
      </c>
      <c r="D34" s="7">
        <f t="shared" si="6"/>
        <v>2.3543970950530193</v>
      </c>
    </row>
    <row r="35" spans="1:4" x14ac:dyDescent="0.25">
      <c r="A35" s="7">
        <v>0.3</v>
      </c>
      <c r="B35" s="7">
        <f t="shared" si="4"/>
        <v>6.3644139910833203E-2</v>
      </c>
      <c r="C35" s="7">
        <f t="shared" si="5"/>
        <v>28.56538663763294</v>
      </c>
      <c r="D35" s="7">
        <f t="shared" si="6"/>
        <v>6.4879554766172403</v>
      </c>
    </row>
    <row r="36" spans="1:4" x14ac:dyDescent="0.25">
      <c r="A36" s="7">
        <v>0.4</v>
      </c>
      <c r="B36" s="7">
        <f t="shared" si="4"/>
        <v>0.13064875132395298</v>
      </c>
      <c r="C36" s="7">
        <f t="shared" si="5"/>
        <v>58.639053030197779</v>
      </c>
      <c r="D36" s="7">
        <f t="shared" si="6"/>
        <v>13.31848121214319</v>
      </c>
    </row>
    <row r="37" spans="1:4" x14ac:dyDescent="0.25">
      <c r="A37" s="7">
        <v>0.5</v>
      </c>
      <c r="B37" s="7">
        <f t="shared" si="4"/>
        <v>0.22823397588736283</v>
      </c>
      <c r="C37" s="7">
        <f t="shared" si="5"/>
        <v>102.43820993104471</v>
      </c>
      <c r="D37" s="7">
        <f t="shared" si="6"/>
        <v>23.266429177660907</v>
      </c>
    </row>
    <row r="38" spans="1:4" x14ac:dyDescent="0.25">
      <c r="A38" s="7">
        <v>0.6</v>
      </c>
      <c r="B38" s="7">
        <f t="shared" si="4"/>
        <v>0.36002562330988452</v>
      </c>
      <c r="C38" s="7">
        <f t="shared" si="5"/>
        <v>161.59022878948682</v>
      </c>
      <c r="D38" s="7">
        <f t="shared" si="6"/>
        <v>36.701418508419607</v>
      </c>
    </row>
    <row r="39" spans="1:4" x14ac:dyDescent="0.25">
      <c r="A39" s="7">
        <v>0.7</v>
      </c>
      <c r="B39" s="7">
        <f t="shared" si="4"/>
        <v>0.52929816094095949</v>
      </c>
      <c r="C39" s="7">
        <f t="shared" si="5"/>
        <v>237.56478813366738</v>
      </c>
      <c r="D39" s="7">
        <f t="shared" si="6"/>
        <v>53.957252102888447</v>
      </c>
    </row>
    <row r="40" spans="1:4" x14ac:dyDescent="0.25">
      <c r="A40" s="7">
        <v>0.8</v>
      </c>
      <c r="B40" s="7">
        <f t="shared" si="4"/>
        <v>0.73906094411777645</v>
      </c>
      <c r="C40" s="7">
        <f t="shared" si="5"/>
        <v>331.71257632008326</v>
      </c>
      <c r="D40" s="7">
        <f t="shared" si="6"/>
        <v>75.340707041696618</v>
      </c>
    </row>
    <row r="41" spans="1:4" x14ac:dyDescent="0.25">
      <c r="A41" s="7">
        <v>0.9</v>
      </c>
      <c r="B41" s="7">
        <f t="shared" si="4"/>
        <v>0.99211395536626767</v>
      </c>
      <c r="C41" s="7">
        <f t="shared" si="5"/>
        <v>445.29030894806425</v>
      </c>
      <c r="D41" s="7">
        <f t="shared" si="6"/>
        <v>101.13721670471233</v>
      </c>
    </row>
    <row r="42" spans="1:4" x14ac:dyDescent="0.25">
      <c r="A42" s="7">
        <v>1</v>
      </c>
      <c r="B42" s="7">
        <f t="shared" si="4"/>
        <v>1.2910863363769698</v>
      </c>
      <c r="C42" s="7">
        <f t="shared" si="5"/>
        <v>579.47802315882279</v>
      </c>
      <c r="D42" s="7">
        <f t="shared" si="6"/>
        <v>131.61479876416462</v>
      </c>
    </row>
    <row r="43" spans="1:4" x14ac:dyDescent="0.25">
      <c r="A43" s="7">
        <v>1.1000000000000001</v>
      </c>
      <c r="B43" s="7">
        <f t="shared" si="4"/>
        <v>1.6384643557459384</v>
      </c>
      <c r="C43" s="7">
        <f t="shared" si="5"/>
        <v>735.39163039103687</v>
      </c>
      <c r="D43" s="7">
        <f t="shared" si="6"/>
        <v>167.02690624772765</v>
      </c>
    </row>
    <row r="44" spans="1:4" x14ac:dyDescent="0.25">
      <c r="A44" s="7">
        <v>1.2</v>
      </c>
      <c r="B44" s="7">
        <f t="shared" si="4"/>
        <v>2.0366124771466625</v>
      </c>
      <c r="C44" s="7">
        <f t="shared" si="5"/>
        <v>914.09237240425409</v>
      </c>
      <c r="D44" s="7">
        <f t="shared" si="6"/>
        <v>207.61457525175169</v>
      </c>
    </row>
    <row r="46" spans="1:4" x14ac:dyDescent="0.25">
      <c r="A46" s="12" t="s">
        <v>38</v>
      </c>
    </row>
  </sheetData>
  <sheetProtection password="B6B2" sheet="1" objects="1" scenarios="1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Company>HEI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Vnotch Weir Sizing Calculator v1.1</dc:title>
  <dc:creator>HEI Group</dc:creator>
  <cp:lastModifiedBy>Admin</cp:lastModifiedBy>
  <dcterms:created xsi:type="dcterms:W3CDTF">2017-10-26T06:00:05Z</dcterms:created>
  <dcterms:modified xsi:type="dcterms:W3CDTF">2017-10-30T18:08:51Z</dcterms:modified>
</cp:coreProperties>
</file>