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8" windowWidth="8976" windowHeight="4272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C7" i="1" l="1"/>
  <c r="C8" i="1"/>
  <c r="C18" i="1" s="1"/>
  <c r="C19" i="1" s="1"/>
  <c r="C10" i="1"/>
  <c r="C11" i="1"/>
  <c r="C13" i="1" s="1"/>
  <c r="C29" i="1"/>
  <c r="C35" i="1"/>
  <c r="C36" i="1" s="1"/>
  <c r="C37" i="1"/>
  <c r="C39" i="1"/>
  <c r="C30" i="1" l="1"/>
  <c r="C31" i="1" s="1"/>
  <c r="C20" i="1"/>
  <c r="C21" i="1" s="1"/>
  <c r="C22" i="1" s="1"/>
  <c r="C23" i="1" s="1"/>
  <c r="C24" i="1" s="1"/>
  <c r="C40" i="1" l="1"/>
  <c r="C41" i="1" s="1"/>
  <c r="C45" i="1" s="1"/>
</calcChain>
</file>

<file path=xl/sharedStrings.xml><?xml version="1.0" encoding="utf-8"?>
<sst xmlns="http://schemas.openxmlformats.org/spreadsheetml/2006/main" count="72" uniqueCount="59">
  <si>
    <t>On-Site Generation of Chlorine - Sizing Program</t>
  </si>
  <si>
    <t>Input Process Parameters</t>
  </si>
  <si>
    <t>Cooling Water Flow Rate</t>
  </si>
  <si>
    <t>usgpm</t>
  </si>
  <si>
    <t>Target Residual Chlorine Concentration</t>
  </si>
  <si>
    <t>mg/L as Cl2</t>
  </si>
  <si>
    <t>Chlorine Demand</t>
  </si>
  <si>
    <t>Total Residual Chlorine Dose</t>
  </si>
  <si>
    <t>Seawater Salinity</t>
  </si>
  <si>
    <t>ppm as NaCl or</t>
  </si>
  <si>
    <t>% salt</t>
  </si>
  <si>
    <t>Molecular Weight of NaCl</t>
  </si>
  <si>
    <t>g/g-mole</t>
  </si>
  <si>
    <t>Molecular Weight of Cl</t>
  </si>
  <si>
    <t>**</t>
  </si>
  <si>
    <t>Chloride Concentration in Seawater</t>
  </si>
  <si>
    <t>ppm as Cl</t>
  </si>
  <si>
    <t>Ratio of Salt Required per lb Cl2 Produced</t>
  </si>
  <si>
    <t>lb salt/lb Cl2</t>
  </si>
  <si>
    <t>Density of Seawater</t>
  </si>
  <si>
    <t>lb/ft3</t>
  </si>
  <si>
    <t>Calculated Requirements</t>
  </si>
  <si>
    <t>Minimum Chlorine Dose</t>
  </si>
  <si>
    <t>lb/min as Cl2</t>
  </si>
  <si>
    <t>lb/day as Cl2</t>
  </si>
  <si>
    <t>Minimum Salt Requirement</t>
  </si>
  <si>
    <t>lb of salt as NaCl/day</t>
  </si>
  <si>
    <t>Minimum Chloride Concentration</t>
  </si>
  <si>
    <t>lb of Water/day</t>
  </si>
  <si>
    <t xml:space="preserve">Minimum Volume of Seawater </t>
  </si>
  <si>
    <t>usgpd</t>
  </si>
  <si>
    <t>L/min</t>
  </si>
  <si>
    <t>Electrical Requirements</t>
  </si>
  <si>
    <t>Power Supply</t>
  </si>
  <si>
    <t>VDC</t>
  </si>
  <si>
    <t>Power Required per 1 lb of Cl2</t>
  </si>
  <si>
    <t>KWH</t>
  </si>
  <si>
    <t>Current Required per 1 lb of Cl2</t>
  </si>
  <si>
    <t>amperes</t>
  </si>
  <si>
    <t>System Power Required</t>
  </si>
  <si>
    <t>System Current Required</t>
  </si>
  <si>
    <t>Find Number of Cells for Generator</t>
  </si>
  <si>
    <t>Input per cell</t>
  </si>
  <si>
    <t>VAC</t>
  </si>
  <si>
    <t>Output per cell</t>
  </si>
  <si>
    <t>Number of cells required</t>
  </si>
  <si>
    <t>cells</t>
  </si>
  <si>
    <t>Recommended to Use</t>
  </si>
  <si>
    <t>Cost Estimate</t>
  </si>
  <si>
    <t>Cost per lb of Cl2 (or Cost per Cell)</t>
  </si>
  <si>
    <t>$/lb Cl2 (or $/cell)</t>
  </si>
  <si>
    <t>Total Cost for On-Site Chlorine Generator</t>
  </si>
  <si>
    <t>$/Generator</t>
  </si>
  <si>
    <t>Value for Chloride Concentration over estimates actual seawater concentration due to assumption that seawater salt is in form of NaCl. Should be approx. 19000 ppm for seawater</t>
  </si>
  <si>
    <t>References:</t>
  </si>
  <si>
    <t>Safe-T-Clor Website at http://home.att.net/~Safe-T-clor.</t>
  </si>
  <si>
    <t>White, G.C., Handbook of Chlorination and Alternative Disinfectants, Third Edition, (Van Nostrand Reinhold, New York, 1992) p.168 - 183.</t>
  </si>
  <si>
    <t>© 1999 - 2017, John Hibberd &amp; HEI Group. All rights reserved.</t>
  </si>
  <si>
    <t>Version 1.1 - March 31,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</si>
</sst>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0.0000"/>
  </numFmts>
  <fonts count="8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6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25">
    <xf numFmtId="0" fontId="0" fillId="0" borderId="0" xfId="0" applyAlignment="1"/>
    <xf numFmtId="0" fontId="3" fillId="0" borderId="0" xfId="0" applyFont="1" applyBorder="1" applyAlignment="1"/>
    <xf numFmtId="0" fontId="0" fillId="0" borderId="2" xfId="0" applyFill="1" applyBorder="1" applyAlignment="1"/>
    <xf numFmtId="2" fontId="0" fillId="0" borderId="2" xfId="0" applyNumberFormat="1" applyFill="1" applyBorder="1" applyAlignment="1"/>
    <xf numFmtId="2" fontId="3" fillId="0" borderId="2" xfId="0" applyNumberFormat="1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2" fontId="0" fillId="0" borderId="3" xfId="0" applyNumberFormat="1" applyFill="1" applyBorder="1" applyAlignment="1"/>
    <xf numFmtId="2" fontId="0" fillId="0" borderId="4" xfId="0" applyNumberFormat="1" applyFill="1" applyBorder="1" applyAlignment="1"/>
    <xf numFmtId="165" fontId="0" fillId="0" borderId="3" xfId="0" applyNumberFormat="1" applyFill="1" applyBorder="1" applyAlignment="1"/>
    <xf numFmtId="0" fontId="0" fillId="0" borderId="5" xfId="0" applyFill="1" applyBorder="1" applyAlignment="1"/>
    <xf numFmtId="2" fontId="0" fillId="0" borderId="5" xfId="0" applyNumberFormat="1" applyFill="1" applyBorder="1" applyAlignment="1"/>
    <xf numFmtId="0" fontId="3" fillId="0" borderId="4" xfId="0" applyFont="1" applyFill="1" applyBorder="1" applyAlignment="1"/>
    <xf numFmtId="1" fontId="3" fillId="0" borderId="4" xfId="0" applyNumberFormat="1" applyFont="1" applyFill="1" applyBorder="1" applyAlignment="1"/>
    <xf numFmtId="0" fontId="3" fillId="0" borderId="2" xfId="0" applyFont="1" applyFill="1" applyBorder="1" applyAlignment="1"/>
    <xf numFmtId="2" fontId="0" fillId="2" borderId="2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5" xfId="0" applyNumberFormat="1" applyFill="1" applyBorder="1" applyAlignment="1" applyProtection="1">
      <protection locked="0"/>
    </xf>
    <xf numFmtId="0" fontId="4" fillId="0" borderId="0" xfId="0" applyFont="1" applyBorder="1" applyAlignment="1"/>
    <xf numFmtId="0" fontId="6" fillId="0" borderId="0" xfId="0" applyFont="1" applyBorder="1" applyAlignment="1"/>
    <xf numFmtId="0" fontId="3" fillId="3" borderId="0" xfId="0" applyFont="1" applyFill="1" applyBorder="1" applyAlignment="1"/>
    <xf numFmtId="0" fontId="0" fillId="3" borderId="0" xfId="0" applyFill="1" applyAlignment="1"/>
    <xf numFmtId="0" fontId="7" fillId="0" borderId="0" xfId="0" applyFont="1" applyBorder="1" applyAlignment="1"/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/>
  </sheetViews>
  <sheetFormatPr defaultRowHeight="13.2" x14ac:dyDescent="0.25"/>
  <cols>
    <col min="1" max="1" width="4.33203125" customWidth="1"/>
    <col min="2" max="2" width="39.5546875" customWidth="1"/>
    <col min="3" max="3" width="11.33203125" customWidth="1"/>
    <col min="4" max="4" width="20.44140625" customWidth="1"/>
  </cols>
  <sheetData>
    <row r="1" spans="1:4" ht="21" x14ac:dyDescent="0.4">
      <c r="A1" s="22" t="s">
        <v>0</v>
      </c>
    </row>
    <row r="2" spans="1:4" x14ac:dyDescent="0.25">
      <c r="A2" s="19" t="s">
        <v>58</v>
      </c>
    </row>
    <row r="3" spans="1:4" x14ac:dyDescent="0.25">
      <c r="A3" s="1"/>
      <c r="B3" s="1"/>
      <c r="C3" s="1"/>
      <c r="D3" s="1"/>
    </row>
    <row r="4" spans="1:4" x14ac:dyDescent="0.25">
      <c r="A4" s="20" t="s">
        <v>1</v>
      </c>
      <c r="B4" s="21"/>
    </row>
    <row r="5" spans="1:4" x14ac:dyDescent="0.25">
      <c r="B5" s="2" t="s">
        <v>2</v>
      </c>
      <c r="C5" s="15">
        <v>600</v>
      </c>
      <c r="D5" s="2" t="s">
        <v>3</v>
      </c>
    </row>
    <row r="6" spans="1:4" x14ac:dyDescent="0.25">
      <c r="B6" s="2" t="s">
        <v>4</v>
      </c>
      <c r="C6" s="15">
        <v>0.5</v>
      </c>
      <c r="D6" s="2" t="s">
        <v>5</v>
      </c>
    </row>
    <row r="7" spans="1:4" x14ac:dyDescent="0.25">
      <c r="B7" s="2" t="s">
        <v>6</v>
      </c>
      <c r="C7" s="15">
        <f>0.5</f>
        <v>0.5</v>
      </c>
      <c r="D7" s="2" t="s">
        <v>5</v>
      </c>
    </row>
    <row r="8" spans="1:4" x14ac:dyDescent="0.25">
      <c r="B8" s="2" t="s">
        <v>7</v>
      </c>
      <c r="C8" s="3">
        <f>C6+C7</f>
        <v>1</v>
      </c>
      <c r="D8" s="2" t="s">
        <v>5</v>
      </c>
    </row>
    <row r="9" spans="1:4" x14ac:dyDescent="0.25">
      <c r="B9" s="5" t="s">
        <v>8</v>
      </c>
      <c r="C9" s="16">
        <v>35000</v>
      </c>
      <c r="D9" s="5" t="s">
        <v>9</v>
      </c>
    </row>
    <row r="10" spans="1:4" x14ac:dyDescent="0.25">
      <c r="B10" s="6"/>
      <c r="C10" s="8">
        <f>C9/1000000*100</f>
        <v>3.5000000000000004</v>
      </c>
      <c r="D10" s="6" t="s">
        <v>10</v>
      </c>
    </row>
    <row r="11" spans="1:4" x14ac:dyDescent="0.25">
      <c r="B11" s="2" t="s">
        <v>11</v>
      </c>
      <c r="C11" s="3">
        <f>22.99+35.45</f>
        <v>58.44</v>
      </c>
      <c r="D11" s="2" t="s">
        <v>12</v>
      </c>
    </row>
    <row r="12" spans="1:4" x14ac:dyDescent="0.25">
      <c r="B12" s="2" t="s">
        <v>13</v>
      </c>
      <c r="C12" s="3">
        <v>35.450000000000003</v>
      </c>
      <c r="D12" s="2" t="s">
        <v>12</v>
      </c>
    </row>
    <row r="13" spans="1:4" x14ac:dyDescent="0.25">
      <c r="A13" t="s">
        <v>14</v>
      </c>
      <c r="B13" s="2" t="s">
        <v>15</v>
      </c>
      <c r="C13" s="3">
        <f>C9*C12/C11</f>
        <v>21231.177275838469</v>
      </c>
      <c r="D13" s="2" t="s">
        <v>16</v>
      </c>
    </row>
    <row r="14" spans="1:4" x14ac:dyDescent="0.25">
      <c r="B14" s="2" t="s">
        <v>17</v>
      </c>
      <c r="C14" s="15">
        <v>19</v>
      </c>
      <c r="D14" s="2" t="s">
        <v>18</v>
      </c>
    </row>
    <row r="15" spans="1:4" x14ac:dyDescent="0.25">
      <c r="B15" s="2" t="s">
        <v>19</v>
      </c>
      <c r="C15" s="15">
        <v>62.43</v>
      </c>
      <c r="D15" s="2" t="s">
        <v>20</v>
      </c>
    </row>
    <row r="17" spans="1:4" x14ac:dyDescent="0.25">
      <c r="A17" s="20" t="s">
        <v>21</v>
      </c>
      <c r="B17" s="21"/>
    </row>
    <row r="18" spans="1:4" x14ac:dyDescent="0.25">
      <c r="B18" s="5" t="s">
        <v>22</v>
      </c>
      <c r="C18" s="9">
        <f>C8*C5*1000*2.2/(264*1000000)</f>
        <v>5.0000000000000001E-3</v>
      </c>
      <c r="D18" s="5" t="s">
        <v>23</v>
      </c>
    </row>
    <row r="19" spans="1:4" x14ac:dyDescent="0.25">
      <c r="B19" s="6"/>
      <c r="C19" s="8">
        <f>C18*60*24</f>
        <v>7.1999999999999993</v>
      </c>
      <c r="D19" s="6" t="s">
        <v>24</v>
      </c>
    </row>
    <row r="20" spans="1:4" x14ac:dyDescent="0.25">
      <c r="B20" s="2" t="s">
        <v>25</v>
      </c>
      <c r="C20" s="3">
        <f>C19*C14</f>
        <v>136.79999999999998</v>
      </c>
      <c r="D20" s="2" t="s">
        <v>26</v>
      </c>
    </row>
    <row r="21" spans="1:4" x14ac:dyDescent="0.25">
      <c r="B21" s="2" t="s">
        <v>27</v>
      </c>
      <c r="C21" s="3">
        <f>C20*1000000/C9</f>
        <v>3908.5714285714275</v>
      </c>
      <c r="D21" s="2" t="s">
        <v>28</v>
      </c>
    </row>
    <row r="22" spans="1:4" x14ac:dyDescent="0.25">
      <c r="B22" s="5" t="s">
        <v>29</v>
      </c>
      <c r="C22" s="7">
        <f>C21*264/(C15*35.3)</f>
        <v>468.22428979623493</v>
      </c>
      <c r="D22" s="5" t="s">
        <v>30</v>
      </c>
    </row>
    <row r="23" spans="1:4" x14ac:dyDescent="0.25">
      <c r="B23" s="10"/>
      <c r="C23" s="11">
        <f>C22/(60*24)</f>
        <v>0.3251557568029409</v>
      </c>
      <c r="D23" s="10" t="s">
        <v>3</v>
      </c>
    </row>
    <row r="24" spans="1:4" x14ac:dyDescent="0.25">
      <c r="B24" s="6"/>
      <c r="C24" s="8">
        <f>C23*1000/264</f>
        <v>1.2316505939505338</v>
      </c>
      <c r="D24" s="6" t="s">
        <v>31</v>
      </c>
    </row>
    <row r="26" spans="1:4" x14ac:dyDescent="0.25">
      <c r="A26" s="20" t="s">
        <v>32</v>
      </c>
      <c r="B26" s="21"/>
    </row>
    <row r="27" spans="1:4" x14ac:dyDescent="0.25">
      <c r="B27" s="2" t="s">
        <v>33</v>
      </c>
      <c r="C27" s="15">
        <v>8</v>
      </c>
      <c r="D27" s="2" t="s">
        <v>34</v>
      </c>
    </row>
    <row r="28" spans="1:4" x14ac:dyDescent="0.25">
      <c r="B28" s="2" t="s">
        <v>35</v>
      </c>
      <c r="C28" s="3">
        <v>2.88</v>
      </c>
      <c r="D28" s="2" t="s">
        <v>36</v>
      </c>
    </row>
    <row r="29" spans="1:4" x14ac:dyDescent="0.25">
      <c r="B29" s="2" t="s">
        <v>37</v>
      </c>
      <c r="C29" s="3">
        <f>C28*1000/(24*C27)</f>
        <v>15</v>
      </c>
      <c r="D29" s="2" t="s">
        <v>38</v>
      </c>
    </row>
    <row r="30" spans="1:4" x14ac:dyDescent="0.25">
      <c r="B30" s="2" t="s">
        <v>39</v>
      </c>
      <c r="C30" s="3">
        <f>C19*C28</f>
        <v>20.735999999999997</v>
      </c>
      <c r="D30" s="2" t="s">
        <v>36</v>
      </c>
    </row>
    <row r="31" spans="1:4" x14ac:dyDescent="0.25">
      <c r="B31" s="2" t="s">
        <v>40</v>
      </c>
      <c r="C31" s="3">
        <f>C30*1000/(24*C27)</f>
        <v>107.99999999999999</v>
      </c>
      <c r="D31" s="2" t="s">
        <v>38</v>
      </c>
    </row>
    <row r="33" spans="1:4" x14ac:dyDescent="0.25">
      <c r="A33" s="20" t="s">
        <v>41</v>
      </c>
      <c r="B33" s="21"/>
    </row>
    <row r="34" spans="1:4" x14ac:dyDescent="0.25">
      <c r="B34" s="5" t="s">
        <v>42</v>
      </c>
      <c r="C34" s="16">
        <v>120</v>
      </c>
      <c r="D34" s="5" t="s">
        <v>43</v>
      </c>
    </row>
    <row r="35" spans="1:4" x14ac:dyDescent="0.25">
      <c r="B35" s="10"/>
      <c r="C35" s="17">
        <f>1</f>
        <v>1</v>
      </c>
      <c r="D35" s="10" t="s">
        <v>38</v>
      </c>
    </row>
    <row r="36" spans="1:4" x14ac:dyDescent="0.25">
      <c r="B36" s="6"/>
      <c r="C36" s="8">
        <f>C34*C35*24/1000</f>
        <v>2.88</v>
      </c>
      <c r="D36" s="6" t="s">
        <v>36</v>
      </c>
    </row>
    <row r="37" spans="1:4" x14ac:dyDescent="0.25">
      <c r="B37" s="5" t="s">
        <v>44</v>
      </c>
      <c r="C37" s="16">
        <f>6.5</f>
        <v>6.5</v>
      </c>
      <c r="D37" s="5" t="s">
        <v>34</v>
      </c>
    </row>
    <row r="38" spans="1:4" x14ac:dyDescent="0.25">
      <c r="B38" s="10"/>
      <c r="C38" s="17">
        <v>20</v>
      </c>
      <c r="D38" s="10" t="s">
        <v>38</v>
      </c>
    </row>
    <row r="39" spans="1:4" x14ac:dyDescent="0.25">
      <c r="B39" s="6"/>
      <c r="C39" s="8">
        <f>C37*C38*24/1000</f>
        <v>3.12</v>
      </c>
      <c r="D39" s="6" t="s">
        <v>36</v>
      </c>
    </row>
    <row r="40" spans="1:4" x14ac:dyDescent="0.25">
      <c r="B40" s="5" t="s">
        <v>45</v>
      </c>
      <c r="C40" s="7">
        <f>IF(C36&lt;C39,+C30/C36,C30/C39)</f>
        <v>7.1999999999999993</v>
      </c>
      <c r="D40" s="5" t="s">
        <v>46</v>
      </c>
    </row>
    <row r="41" spans="1:4" x14ac:dyDescent="0.25">
      <c r="B41" s="12" t="s">
        <v>47</v>
      </c>
      <c r="C41" s="13">
        <f>INT(C40+1)</f>
        <v>8</v>
      </c>
      <c r="D41" s="12" t="s">
        <v>46</v>
      </c>
    </row>
    <row r="43" spans="1:4" x14ac:dyDescent="0.25">
      <c r="A43" s="20" t="s">
        <v>48</v>
      </c>
      <c r="B43" s="21"/>
    </row>
    <row r="44" spans="1:4" x14ac:dyDescent="0.25">
      <c r="B44" s="2" t="s">
        <v>49</v>
      </c>
      <c r="C44" s="15">
        <v>1500</v>
      </c>
      <c r="D44" s="2" t="s">
        <v>50</v>
      </c>
    </row>
    <row r="45" spans="1:4" x14ac:dyDescent="0.25">
      <c r="B45" s="14" t="s">
        <v>51</v>
      </c>
      <c r="C45" s="4">
        <f>C41*C44</f>
        <v>12000</v>
      </c>
      <c r="D45" s="14" t="s">
        <v>52</v>
      </c>
    </row>
    <row r="47" spans="1:4" ht="19.95" customHeight="1" x14ac:dyDescent="0.25">
      <c r="A47" t="s">
        <v>14</v>
      </c>
      <c r="B47" s="23" t="s">
        <v>53</v>
      </c>
      <c r="C47" s="24"/>
      <c r="D47" s="24"/>
    </row>
    <row r="49" spans="1:4" x14ac:dyDescent="0.25">
      <c r="B49" s="1" t="s">
        <v>54</v>
      </c>
    </row>
    <row r="50" spans="1:4" x14ac:dyDescent="0.25">
      <c r="A50" s="18">
        <v>1</v>
      </c>
      <c r="B50" s="23" t="s">
        <v>55</v>
      </c>
      <c r="C50" s="24"/>
      <c r="D50" s="24"/>
    </row>
    <row r="51" spans="1:4" x14ac:dyDescent="0.25">
      <c r="A51" s="18">
        <v>2</v>
      </c>
      <c r="B51" s="23" t="s">
        <v>56</v>
      </c>
      <c r="C51" s="24"/>
      <c r="D51" s="24"/>
    </row>
    <row r="52" spans="1:4" x14ac:dyDescent="0.25">
      <c r="B52" s="19" t="s">
        <v>57</v>
      </c>
    </row>
  </sheetData>
  <sheetProtection password="B7E2" sheet="1" objects="1" scenarios="1"/>
  <mergeCells count="3">
    <mergeCell ref="B47:D47"/>
    <mergeCell ref="B51:D51"/>
    <mergeCell ref="B50:D50"/>
  </mergeCells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Chlorine Generator Sizing Calc v1.1</dc:title>
  <dc:creator>HEI Group</dc:creator>
  <cp:lastModifiedBy>Admin</cp:lastModifiedBy>
  <dcterms:created xsi:type="dcterms:W3CDTF">2017-10-26T05:40:24Z</dcterms:created>
  <dcterms:modified xsi:type="dcterms:W3CDTF">2017-10-30T18:00:33Z</dcterms:modified>
</cp:coreProperties>
</file>